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9040" windowHeight="15840" activeTab="0"/>
  </bookViews>
  <sheets>
    <sheet name="Terms of Call Calculator" sheetId="3" r:id="rId1"/>
  </sheets>
  <definedNames>
    <definedName name="_xlnm.Print_Area" localSheetId="0">'Terms of Call Calculator'!$A$1:$D$41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<sst xmlns="http://schemas.openxmlformats.org/spreadsheetml/2006/main" count="34" uniqueCount="31">
  <si>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Salary and Housing</t>
  </si>
  <si>
    <t>Expense Allowance</t>
  </si>
  <si>
    <t>Study Leave Allowance</t>
  </si>
  <si>
    <t>Study Leave Time</t>
  </si>
  <si>
    <t>2 Weeks</t>
  </si>
  <si>
    <t>Vacation Time</t>
  </si>
  <si>
    <t>4 Weeks</t>
  </si>
  <si>
    <t>Other</t>
  </si>
  <si>
    <t>Pension (8.5%)</t>
  </si>
  <si>
    <t>Retirement (403B)</t>
  </si>
  <si>
    <t>Effective Cash Salary</t>
  </si>
  <si>
    <t>SECA Offset (7.65%)</t>
  </si>
  <si>
    <t>Temporary Disability (.5%)</t>
  </si>
  <si>
    <t>Death &amp; Disability (1%)</t>
  </si>
  <si>
    <t>Total Allowances</t>
  </si>
  <si>
    <t>Medical (29%)</t>
  </si>
  <si>
    <t>2023 Minimums</t>
  </si>
  <si>
    <t>Position</t>
  </si>
  <si>
    <t>Church</t>
  </si>
  <si>
    <t>Candidate</t>
  </si>
  <si>
    <t>Other:</t>
  </si>
  <si>
    <t>Board of Pensions (39%)</t>
  </si>
  <si>
    <t>Total Cost to Budget</t>
  </si>
  <si>
    <t>Offered Terms</t>
  </si>
  <si>
    <t>Medical Reimbursement</t>
  </si>
  <si>
    <t>Notes</t>
  </si>
  <si>
    <t>Please visit the Board of</t>
  </si>
  <si>
    <t>Pensions website to confirm</t>
  </si>
  <si>
    <t xml:space="preserve">these values.  </t>
  </si>
  <si>
    <t>www.pensions.org/calc/dues</t>
  </si>
  <si>
    <t xml:space="preserve">                        Terms of Call Offer Sheet - Pittsburgh Presbytery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</si>
</sst>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0" fillId="0" borderId="4" xfId="0" applyBorder="1"/>
    <xf numFmtId="164" fontId="0" fillId="2" borderId="3" xfId="0" applyNumberFormat="1" applyFill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6" xfId="0" applyBorder="1"/>
    <xf numFmtId="164" fontId="0" fillId="2" borderId="7" xfId="0" applyNumberFormat="1" applyFill="1" applyBorder="1" applyAlignment="1">
      <alignment horizontal="center"/>
    </xf>
    <xf numFmtId="164" fontId="0" fillId="0" borderId="8" xfId="0" applyNumberFormat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0" xfId="0" applyProtection="1">
      <protection locked="0"/>
    </xf>
    <xf numFmtId="0" fontId="2" fillId="0" borderId="11" xfId="0" applyFont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0" fontId="3" fillId="0" borderId="16" xfId="0" applyFont="1" applyBorder="1"/>
    <xf numFmtId="164" fontId="3" fillId="2" borderId="1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164" fontId="4" fillId="0" borderId="3" xfId="0" applyNumberFormat="1" applyFont="1" applyBorder="1" applyAlignment="1" applyProtection="1">
      <alignment horizontal="center"/>
      <protection locked="0"/>
    </xf>
    <xf numFmtId="0" fontId="5" fillId="0" borderId="7" xfId="20" applyBorder="1" applyAlignment="1">
      <alignment horizontal="center"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sions.org/calc/du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3DC4C-6BDA-D44D-97D0-BD9A31D2225B}">
  <dimension ref="A1:E40"/>
  <sheetViews>
    <sheetView tabSelected="1" view="pageLayout" workbookViewId="0" topLeftCell="A1">
      <selection activeCell="A2" sqref="A2"/>
    </sheetView>
  </sheetViews>
  <sheetFormatPr defaultColWidth="11.00390625" defaultRowHeight="15.75"/>
  <cols>
    <col min="1" max="1" width="25.125" style="0" bestFit="1" customWidth="1"/>
    <col min="2" max="2" width="17.00390625" style="4" customWidth="1"/>
    <col min="3" max="3" width="15.625" style="4" customWidth="1"/>
    <col min="4" max="4" width="27.875" style="0" customWidth="1"/>
  </cols>
  <sheetData>
    <row r="1" spans="1:2" ht="21">
      <c r="A1" s="47" t="s">
        <v>30</v>
      </c>
      <c r="B1" s="3"/>
    </row>
    <row r="2" spans="1:3" ht="15.75">
      <c r="A2" s="2" t="s">
        <v>17</v>
      </c>
      <c r="B2" s="5"/>
      <c r="C2" s="5"/>
    </row>
    <row r="3" spans="1:3" ht="15.75">
      <c r="A3" s="2" t="s">
        <v>18</v>
      </c>
      <c r="B3" s="5"/>
      <c r="C3" s="5"/>
    </row>
    <row r="4" spans="1:3" ht="15.75">
      <c r="A4" s="2" t="s">
        <v>19</v>
      </c>
      <c r="B4" s="6"/>
      <c r="C4" s="6"/>
    </row>
    <row r="6" spans="2:4" ht="18.75">
      <c r="B6" s="7" t="s">
        <v>16</v>
      </c>
      <c r="C6" s="8" t="s">
        <v>23</v>
      </c>
      <c r="D6" s="8" t="s">
        <v>25</v>
      </c>
    </row>
    <row r="7" spans="1:3" ht="15.75">
      <c r="A7" s="32" t="s">
        <v>0</v>
      </c>
      <c r="B7" s="10">
        <v>53976</v>
      </c>
      <c r="C7" s="11">
        <v>0</v>
      </c>
    </row>
    <row r="8" spans="1:5" ht="18.75">
      <c r="A8" s="33" t="s">
        <v>9</v>
      </c>
      <c r="B8" s="13">
        <v>0</v>
      </c>
      <c r="C8" s="14">
        <v>0</v>
      </c>
      <c r="E8" s="8"/>
    </row>
    <row r="9" spans="1:5" ht="15.75">
      <c r="A9" s="34" t="s">
        <v>10</v>
      </c>
      <c r="B9" s="15">
        <f>B7+B8</f>
        <v>53976</v>
      </c>
      <c r="C9" s="16">
        <f>C7+C8</f>
        <v>0</v>
      </c>
      <c r="E9" s="29"/>
    </row>
    <row r="10" spans="1:5" ht="15.75">
      <c r="A10" s="1"/>
      <c r="B10" s="17"/>
      <c r="C10" s="18"/>
      <c r="E10" s="29"/>
    </row>
    <row r="11" spans="1:5" ht="15.75">
      <c r="A11" s="19" t="s">
        <v>11</v>
      </c>
      <c r="B11" s="20">
        <f>0.0765*B9</f>
        <v>4129.164</v>
      </c>
      <c r="C11" s="21">
        <f>IF(C9&gt;142500,142500*0.0765,C9*0.0765)</f>
        <v>0</v>
      </c>
      <c r="E11" s="38"/>
    </row>
    <row r="12" spans="2:5" ht="15.75">
      <c r="B12" s="17"/>
      <c r="C12" s="18"/>
      <c r="E12" s="18"/>
    </row>
    <row r="13" spans="1:5" ht="15.75">
      <c r="A13" s="32" t="s">
        <v>1</v>
      </c>
      <c r="B13" s="10">
        <v>2000</v>
      </c>
      <c r="C13" s="11">
        <v>2000</v>
      </c>
      <c r="E13" s="38"/>
    </row>
    <row r="14" spans="1:5" ht="15.75">
      <c r="A14" s="33" t="s">
        <v>2</v>
      </c>
      <c r="B14" s="13">
        <v>2000</v>
      </c>
      <c r="C14" s="14">
        <v>2000</v>
      </c>
      <c r="E14" s="18"/>
    </row>
    <row r="15" spans="1:5" ht="15.75">
      <c r="A15" s="33" t="s">
        <v>24</v>
      </c>
      <c r="B15" s="13">
        <f>0.02*B9</f>
        <v>1079.52</v>
      </c>
      <c r="C15" s="14">
        <f>0.02*C9</f>
        <v>0</v>
      </c>
      <c r="E15" s="29"/>
    </row>
    <row r="16" spans="1:5" ht="15.75">
      <c r="A16" s="33" t="s">
        <v>20</v>
      </c>
      <c r="B16" s="13"/>
      <c r="C16" s="14"/>
      <c r="E16" s="29"/>
    </row>
    <row r="17" spans="1:5" ht="15.75">
      <c r="A17" s="33" t="s">
        <v>20</v>
      </c>
      <c r="B17" s="13"/>
      <c r="C17" s="14"/>
      <c r="E17" s="29"/>
    </row>
    <row r="18" spans="1:5" ht="18.75">
      <c r="A18" s="35" t="s">
        <v>14</v>
      </c>
      <c r="B18" s="22">
        <f>SUM(B13:B14)</f>
        <v>4000</v>
      </c>
      <c r="C18" s="37">
        <f>SUM(C13:C17)</f>
        <v>4000</v>
      </c>
      <c r="E18" s="29"/>
    </row>
    <row r="19" spans="2:5" ht="15.75">
      <c r="B19" s="17"/>
      <c r="C19" s="18"/>
      <c r="E19" s="29"/>
    </row>
    <row r="20" spans="1:5" ht="18.75">
      <c r="A20" s="36" t="s">
        <v>21</v>
      </c>
      <c r="B20" s="23">
        <f>SUM(B21:B24)</f>
        <v>21050.64</v>
      </c>
      <c r="C20" s="23">
        <f>SUM(C21:C24)</f>
        <v>12760</v>
      </c>
      <c r="E20" s="8"/>
    </row>
    <row r="21" spans="1:5" ht="15.75">
      <c r="A21" s="12" t="s">
        <v>8</v>
      </c>
      <c r="B21" s="13">
        <f>0.085*B9</f>
        <v>4587.96</v>
      </c>
      <c r="C21" s="24">
        <f>0.085*C9</f>
        <v>0</v>
      </c>
      <c r="E21" s="18"/>
    </row>
    <row r="22" spans="1:5" ht="18.75">
      <c r="A22" s="12" t="s">
        <v>15</v>
      </c>
      <c r="B22" s="13">
        <f>0.29*B9</f>
        <v>15653.039999999999</v>
      </c>
      <c r="C22" s="24">
        <f>IF(C7&gt;44000,C7*0.29,44000*0.29)</f>
        <v>12760</v>
      </c>
      <c r="E22" s="8"/>
    </row>
    <row r="23" spans="1:5" ht="15.75">
      <c r="A23" s="12" t="s">
        <v>13</v>
      </c>
      <c r="B23" s="13">
        <f>0.01*B9</f>
        <v>539.76</v>
      </c>
      <c r="C23" s="24">
        <f>0.01*C9</f>
        <v>0</v>
      </c>
      <c r="E23" s="29"/>
    </row>
    <row r="24" spans="1:5" ht="15.75">
      <c r="A24" s="25" t="s">
        <v>12</v>
      </c>
      <c r="B24" s="26">
        <f>0.005*B9</f>
        <v>269.88</v>
      </c>
      <c r="C24" s="27">
        <f>0.005*C9</f>
        <v>0</v>
      </c>
      <c r="E24" s="29"/>
    </row>
    <row r="25" spans="2:5" ht="15.75">
      <c r="B25" s="28"/>
      <c r="C25" s="29"/>
      <c r="E25" s="29"/>
    </row>
    <row r="26" spans="1:5" ht="18.75">
      <c r="A26" s="36" t="s">
        <v>7</v>
      </c>
      <c r="B26" s="7">
        <f>SUM(B27:B28)</f>
        <v>0</v>
      </c>
      <c r="C26" s="45">
        <f>SUM(C27:C28)</f>
        <v>0</v>
      </c>
      <c r="E26" s="29"/>
    </row>
    <row r="27" spans="1:5" ht="15.75">
      <c r="A27" s="12" t="s">
        <v>20</v>
      </c>
      <c r="B27" s="13"/>
      <c r="C27" s="14"/>
      <c r="E27" s="29"/>
    </row>
    <row r="28" spans="1:5" ht="18.75">
      <c r="A28" s="25" t="s">
        <v>20</v>
      </c>
      <c r="B28" s="26"/>
      <c r="C28" s="30"/>
      <c r="E28" s="8"/>
    </row>
    <row r="29" spans="2:5" ht="15.75">
      <c r="B29" s="28"/>
      <c r="C29" s="29"/>
      <c r="E29" s="29"/>
    </row>
    <row r="30" spans="1:5" ht="15.75">
      <c r="A30" s="9" t="s">
        <v>3</v>
      </c>
      <c r="B30" s="10" t="s">
        <v>4</v>
      </c>
      <c r="C30" s="11"/>
      <c r="E30" s="29"/>
    </row>
    <row r="31" spans="1:5" ht="15.75">
      <c r="A31" s="25" t="s">
        <v>5</v>
      </c>
      <c r="B31" s="26" t="s">
        <v>6</v>
      </c>
      <c r="C31" s="30"/>
      <c r="E31" s="29"/>
    </row>
    <row r="32" spans="2:5" ht="16.5" thickBot="1">
      <c r="B32" s="28"/>
      <c r="C32" s="29"/>
      <c r="E32" s="29"/>
    </row>
    <row r="33" spans="1:5" ht="21.75" thickBot="1">
      <c r="A33" s="40" t="s">
        <v>22</v>
      </c>
      <c r="B33" s="41">
        <f>SUM(B9+B11+B18+B20+B26)</f>
        <v>83155.804</v>
      </c>
      <c r="C33" s="39">
        <f>SUM(C9+C11+C18+C20)</f>
        <v>16760</v>
      </c>
      <c r="E33" s="29"/>
    </row>
    <row r="34" ht="15.75">
      <c r="E34" s="29"/>
    </row>
    <row r="35" ht="21">
      <c r="E35" s="31"/>
    </row>
    <row r="36" ht="15.75">
      <c r="B36" s="42" t="s">
        <v>26</v>
      </c>
    </row>
    <row r="37" ht="15.75">
      <c r="B37" s="43" t="s">
        <v>27</v>
      </c>
    </row>
    <row r="38" ht="15.75">
      <c r="B38" s="43" t="s">
        <v>28</v>
      </c>
    </row>
    <row r="39" ht="15.75">
      <c r="B39" s="46" t="s">
        <v>29</v>
      </c>
    </row>
    <row r="40" ht="15.75">
      <c r="B40" s="44"/>
    </row>
  </sheetData>
  <hyperlinks>
    <hyperlink ref="B39" r:id="rId1" display="http://www.pensions.org/calc/dues"/>
  </hyperlinks>
  <printOptions horizontalCentered="1"/>
  <pageMargins left="0.45" right="0.361111111" top="0.75" bottom="0.75" header="0.3" footer="0.3"/>
  <pageSetup horizontalDpi="1200" verticalDpi="1200" orientation="portrait" r:id="rId2"/>
  <headerFooter>
    <oddHeader>&amp;C&amp;"System Font,Regular"&amp;10&amp;K000000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Wallace</dc:creator>
  <cp:keywords/>
  <dc:description/>
  <cp:lastModifiedBy>Cathy Nelson</cp:lastModifiedBy>
  <dcterms:created xsi:type="dcterms:W3CDTF">2019-03-13T11:59:00Z</dcterms:created>
  <dcterms:modified xsi:type="dcterms:W3CDTF">2023-01-24T18:57:10Z</dcterms:modified>
  <cp:category/>
  <cp:version/>
  <cp:contentType/>
  <cp:contentStatus/>
</cp:coreProperties>
</file>